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08" windowWidth="15876" windowHeight="6648"/>
  </bookViews>
  <sheets>
    <sheet name="calculo cotizac" sheetId="1" r:id="rId1"/>
  </sheets>
  <calcPr calcId="145621" concurrentCalc="0"/>
</workbook>
</file>

<file path=xl/calcChain.xml><?xml version="1.0" encoding="utf-8"?>
<calcChain xmlns="http://schemas.openxmlformats.org/spreadsheetml/2006/main">
  <c r="E6" i="1" l="1"/>
  <c r="E8" i="1"/>
  <c r="E9" i="1"/>
  <c r="E10" i="1"/>
  <c r="E11" i="1"/>
  <c r="E14" i="1"/>
  <c r="D16" i="1"/>
  <c r="E16" i="1"/>
  <c r="E17" i="1"/>
  <c r="C29" i="1"/>
  <c r="D28" i="1"/>
  <c r="E28" i="1"/>
  <c r="E18" i="1"/>
  <c r="D27" i="1"/>
  <c r="E27" i="1"/>
  <c r="E19" i="1"/>
  <c r="F21" i="1"/>
  <c r="D33" i="1"/>
  <c r="D36" i="1"/>
  <c r="C43" i="1"/>
  <c r="D8" i="1"/>
  <c r="D9" i="1"/>
  <c r="D10" i="1"/>
  <c r="D6" i="1"/>
  <c r="D11" i="1"/>
  <c r="D12" i="1"/>
  <c r="D13" i="1"/>
  <c r="D14" i="1"/>
  <c r="D21" i="1"/>
  <c r="C44" i="1"/>
  <c r="C45" i="1"/>
  <c r="C47" i="1"/>
  <c r="C94" i="1"/>
  <c r="D94" i="1"/>
  <c r="D97" i="1"/>
  <c r="C104" i="1"/>
  <c r="E71" i="1"/>
  <c r="D73" i="1"/>
  <c r="D74" i="1"/>
  <c r="D71" i="1"/>
  <c r="D75" i="1"/>
  <c r="D76" i="1"/>
  <c r="D79" i="1"/>
  <c r="D80" i="1"/>
  <c r="D82" i="1"/>
  <c r="C105" i="1"/>
  <c r="C106" i="1"/>
  <c r="C108" i="1"/>
  <c r="D43" i="1"/>
  <c r="E21" i="1"/>
  <c r="D44" i="1"/>
  <c r="D45" i="1"/>
  <c r="D46" i="1"/>
  <c r="C46" i="1"/>
  <c r="D104" i="1"/>
  <c r="E73" i="1"/>
  <c r="E74" i="1"/>
  <c r="E75" i="1"/>
  <c r="E76" i="1"/>
  <c r="E77" i="1"/>
  <c r="E78" i="1"/>
  <c r="E89" i="1"/>
  <c r="E79" i="1"/>
  <c r="E88" i="1"/>
  <c r="E80" i="1"/>
  <c r="E82" i="1"/>
  <c r="D105" i="1"/>
  <c r="D106" i="1"/>
  <c r="D107" i="1"/>
  <c r="C107" i="1"/>
  <c r="D102" i="1"/>
  <c r="C102" i="1"/>
  <c r="C95" i="1"/>
  <c r="C96" i="1"/>
  <c r="C97" i="1"/>
  <c r="C99" i="1"/>
  <c r="D99" i="1"/>
  <c r="D100" i="1"/>
  <c r="C100" i="1"/>
  <c r="E83" i="1"/>
  <c r="E90" i="1"/>
  <c r="D77" i="1"/>
  <c r="D83" i="1"/>
  <c r="D78" i="1"/>
  <c r="C33" i="1"/>
  <c r="C34" i="1"/>
  <c r="C35" i="1"/>
  <c r="C36" i="1"/>
  <c r="D38" i="1"/>
  <c r="D39" i="1"/>
  <c r="E22" i="1"/>
  <c r="D17" i="1"/>
  <c r="D22" i="1"/>
  <c r="C38" i="1"/>
  <c r="C39" i="1"/>
  <c r="E29" i="1"/>
  <c r="D29" i="1"/>
</calcChain>
</file>

<file path=xl/sharedStrings.xml><?xml version="1.0" encoding="utf-8"?>
<sst xmlns="http://schemas.openxmlformats.org/spreadsheetml/2006/main" count="117" uniqueCount="74">
  <si>
    <t>Ejemplos de Cotizaciones Previsionales de los Honorarios; A.T. 2019</t>
  </si>
  <si>
    <t>Conceptos</t>
  </si>
  <si>
    <t>Montos</t>
  </si>
  <si>
    <t>Honorarios Anuales Actualizados</t>
  </si>
  <si>
    <t>Opciones de Cotización en AT 2019</t>
  </si>
  <si>
    <t>Imponible 5%</t>
  </si>
  <si>
    <t>Imponible 80%</t>
  </si>
  <si>
    <t>Aportes y Cotizaciones:</t>
  </si>
  <si>
    <t>Seguro de Invalidez y Sobrevivencia</t>
  </si>
  <si>
    <t>Seguro Accidentes y Enferm. + Sanna</t>
  </si>
  <si>
    <t>Cotización salud (Fonasa o Isapre)</t>
  </si>
  <si>
    <t>Subtotal Cotizaciones</t>
  </si>
  <si>
    <t>Retenciones y otros</t>
  </si>
  <si>
    <t xml:space="preserve"> </t>
  </si>
  <si>
    <t>llegar al 17% de retención en el año comercial 2029.</t>
  </si>
  <si>
    <t>Ejemplo N° 1:</t>
  </si>
  <si>
    <t>Ejemplo N° 2:</t>
  </si>
  <si>
    <t>COTIZACIONES  PREVISIONALES DE LOS HONORARIOS (AVANCE J. FAJARDO)</t>
  </si>
  <si>
    <t>se debe generar ni pago ni devolución. Estos valores del 80% serán obligatorios, en el AT 2028.</t>
  </si>
  <si>
    <t>VERSION AL 28-02-19</t>
  </si>
  <si>
    <t>Gradual 5%</t>
  </si>
  <si>
    <t>Seguro Accidentes y Enferm. Profes.</t>
  </si>
  <si>
    <t>Seguro Acompaañam Niñas y Niños SANNA</t>
  </si>
  <si>
    <t>Cotización a AFP (Fondo de Capitiliz. Indiv)</t>
  </si>
  <si>
    <t xml:space="preserve">Comisión a AFP </t>
  </si>
  <si>
    <t>Montos y Factor</t>
  </si>
  <si>
    <t>SUBTOTAL</t>
  </si>
  <si>
    <t>Comentarios para el Imponible del 5% de $ 169.405:</t>
  </si>
  <si>
    <t>1) Para las cotizaciones del Imponible 5%, una vez determinado el Monto Imponible de $ 169.405</t>
  </si>
  <si>
    <t xml:space="preserve">($ 3.388.099 x 5%); se procede a calcular los items o conceptos de cotización, aplicando cada %, </t>
  </si>
  <si>
    <r>
      <t xml:space="preserve">sobre ese imponible del 80%. Por ejemplo; 3.388.099 x 1,53% = </t>
    </r>
    <r>
      <rPr>
        <b/>
        <sz val="9"/>
        <color theme="1"/>
        <rFont val="Calibri"/>
        <family val="2"/>
        <scheme val="minor"/>
      </rPr>
      <t>51.838.-</t>
    </r>
  </si>
  <si>
    <t>APORTE AL FONDO</t>
  </si>
  <si>
    <t>APORTE PARA COMISIÓN</t>
  </si>
  <si>
    <t>TOTAL APORTES</t>
  </si>
  <si>
    <t>dado que  las "Retenciones Disponibles" son suficientes y exceden al Subtotal de Cotiz de $ 113.500.-</t>
  </si>
  <si>
    <t xml:space="preserve">año 2019 se mantendrá en 10% y desde el 01-01-2020, sube a 10,75%; el 01-01-2021, sube a 11,5%, hasta  </t>
  </si>
  <si>
    <t>Para el AT 2020, el imponible subirá desde el 5% al 17%; en AT 2021 a 27% y la Retención, poco a poco, en</t>
  </si>
  <si>
    <t>Comentarios para el Imponible del 80%, $ 3.388.099:</t>
  </si>
  <si>
    <t>1) Para las cotizaciones del Imponible 80%, una vez determinado el Monto Imponible de $ 3.389.099</t>
  </si>
  <si>
    <t xml:space="preserve">($ 4.235.124 x 80%); se procede a calcular cada item o concepto cotización, aplicando cada %, sobre </t>
  </si>
  <si>
    <t>ese imponible. Por ejemplo;  3.388.099 x 1,53% = 51.838.- (similar al caso del 5%).</t>
  </si>
  <si>
    <t>IMPUESTO GLOBAL COMPLEMENTARIO AT 2019</t>
  </si>
  <si>
    <t>GASTOS PRESUNTOS ( Código 494)</t>
  </si>
  <si>
    <t>TOTAL INGRESOS BRUTOS (Código 547)</t>
  </si>
  <si>
    <t>TOTAL RENTAS Y RETENCIONES (Código 618 y 619)</t>
  </si>
  <si>
    <t>HONORARIOS AN. CON RETENCION (Cód 461 y 492)</t>
  </si>
  <si>
    <t>LINEA 8: RENTAS PERCIBIDAS DEL ART. 42 N° 2 (Cód 158)</t>
  </si>
  <si>
    <t>LINEAS 17 y 21: Base Imponible</t>
  </si>
  <si>
    <t>ANVERSO DEL F. 22</t>
  </si>
  <si>
    <t>LINEA 22: IMPUESTO SEGÚN TABLA</t>
  </si>
  <si>
    <t>LINEA 47: IMPUESTO GLOBAL DETERMINADO</t>
  </si>
  <si>
    <t>LINEA 76: RETENCIONES POR RENTA L.8 RECUADRO 1</t>
  </si>
  <si>
    <t>LINEA 82: CARGO POR COTIZAC PREVIS. ART 89 DL 3500</t>
  </si>
  <si>
    <t>TOTAL COTIZACIONES PREVISIONALES</t>
  </si>
  <si>
    <t>PARCIAL 5%</t>
  </si>
  <si>
    <t>NORMAL 80%</t>
  </si>
  <si>
    <t>LINEA 83: RESULTADO LIQUIDACION ANUAL</t>
  </si>
  <si>
    <t xml:space="preserve">Cotización a AFP (Fondo de Capitiliz. Indiv) </t>
  </si>
  <si>
    <t>Ver Abajo</t>
  </si>
  <si>
    <t>Retenciones y PARA SU PAGO, se deben prorratear entre Aporte al FONDO Y COMISIÓN:</t>
  </si>
  <si>
    <t xml:space="preserve">El 10,8% de $ 3.888.099 es de $ 419.915; pero sólo se pagarán $ 102.998 que existen como Saldo Disponible de </t>
  </si>
  <si>
    <t>A) RECUADRO N° 1; REVERSO DEL F. 22: HONORARIOS (es similar para ambos imponibles).</t>
  </si>
  <si>
    <t xml:space="preserve">2) La Cotización Salud, más AFP y Comisión es sobre el 5%:  $ 169.405 = $ 11.858.- y  18.295; sin "tope", </t>
  </si>
  <si>
    <t xml:space="preserve">3) En este ejemplo, se genera una "devolución", al cotizante contribuyente, dado que su Impto es CERO. </t>
  </si>
  <si>
    <t xml:space="preserve">$  102.998.- que representa el Saldo de "Retenciones Disponibles", o la diferencia  entre el Subtotal </t>
  </si>
  <si>
    <t>2) La Cotización AFP y Comisión es el 10,8% de $ 3.388.099 = $ 365.915; pero opera el tope de</t>
  </si>
  <si>
    <t>de Cotizaciones de $ 320.514 y el 100% de las Retenciones de $ 423.512.-, con ese monto tope, no</t>
  </si>
  <si>
    <t>LINEA 84 y 86</t>
  </si>
  <si>
    <t>LINEA 84 y 86 DEVOLUCION</t>
  </si>
  <si>
    <t>Saldo Propenso a Devolver o A Favor por Retenciones</t>
  </si>
  <si>
    <t>Comentarios para el Imponible del 80%, $ 9.085.440:</t>
  </si>
  <si>
    <t xml:space="preserve">El 10,8% de $ 9.085.440 es de $ 981.228; pero sólo se pagarán $ 276.197 que existen como Saldo Disponible de </t>
  </si>
  <si>
    <t>HONORARIOS ANUALES CON RETENCION (Cód 461 y 492)</t>
  </si>
  <si>
    <t>PROPORCION DE RETENCIONES DEVUELTAS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</si>
</sst>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1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4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 applyAlignment="1">
      <alignment horizontal="center"/>
    </xf>
    <xf numFmtId="164" fontId="4" fillId="0" borderId="0" xfId="0" applyNumberFormat="1" applyFont="1"/>
    <xf numFmtId="166" fontId="5" fillId="0" borderId="0" xfId="0" applyNumberFormat="1" applyFont="1" applyAlignment="1">
      <alignment horizontal="center"/>
    </xf>
    <xf numFmtId="0" fontId="2" fillId="5" borderId="0" xfId="0" applyFont="1" applyFill="1"/>
    <xf numFmtId="0" fontId="3" fillId="5" borderId="0" xfId="0" applyFont="1" applyFill="1"/>
    <xf numFmtId="3" fontId="2" fillId="5" borderId="0" xfId="0" applyNumberFormat="1" applyFont="1" applyFill="1"/>
    <xf numFmtId="0" fontId="0" fillId="5" borderId="0" xfId="0" applyFill="1"/>
    <xf numFmtId="3" fontId="5" fillId="5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3" fontId="2" fillId="0" borderId="0" xfId="0" applyNumberFormat="1" applyFont="1" applyFill="1"/>
    <xf numFmtId="0" fontId="2" fillId="7" borderId="0" xfId="0" applyFont="1" applyFill="1"/>
    <xf numFmtId="0" fontId="0" fillId="7" borderId="0" xfId="0" applyFill="1"/>
    <xf numFmtId="0" fontId="3" fillId="7" borderId="0" xfId="0" applyFont="1" applyFill="1"/>
    <xf numFmtId="3" fontId="0" fillId="7" borderId="0" xfId="0" applyNumberFormat="1" applyFill="1"/>
    <xf numFmtId="3" fontId="3" fillId="7" borderId="0" xfId="0" applyNumberFormat="1" applyFont="1" applyFill="1"/>
    <xf numFmtId="0" fontId="2" fillId="8" borderId="0" xfId="0" applyFont="1" applyFill="1" applyAlignment="1">
      <alignment horizontal="center"/>
    </xf>
    <xf numFmtId="0" fontId="0" fillId="8" borderId="0" xfId="0" applyFill="1"/>
    <xf numFmtId="0" fontId="2" fillId="8" borderId="0" xfId="0" applyFont="1" applyFill="1"/>
    <xf numFmtId="3" fontId="0" fillId="8" borderId="0" xfId="0" applyNumberFormat="1" applyFill="1"/>
    <xf numFmtId="0" fontId="4" fillId="9" borderId="0" xfId="0" applyFont="1" applyFill="1"/>
    <xf numFmtId="164" fontId="4" fillId="9" borderId="0" xfId="0" applyNumberFormat="1" applyFont="1" applyFill="1" applyAlignment="1">
      <alignment horizontal="center"/>
    </xf>
    <xf numFmtId="3" fontId="4" fillId="9" borderId="0" xfId="0" applyNumberFormat="1" applyFont="1" applyFill="1" applyAlignment="1">
      <alignment horizontal="center"/>
    </xf>
    <xf numFmtId="0" fontId="3" fillId="10" borderId="0" xfId="0" applyFont="1" applyFill="1"/>
    <xf numFmtId="3" fontId="3" fillId="10" borderId="0" xfId="0" applyNumberFormat="1" applyFont="1" applyFill="1"/>
    <xf numFmtId="0" fontId="1" fillId="8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4" borderId="0" xfId="0" applyFont="1" applyFill="1"/>
    <xf numFmtId="3" fontId="3" fillId="4" borderId="0" xfId="0" applyNumberFormat="1" applyFont="1" applyFill="1"/>
    <xf numFmtId="0" fontId="1" fillId="0" borderId="0" xfId="0" applyFont="1" applyAlignment="1">
      <alignment horizontal="center"/>
    </xf>
    <xf numFmtId="0" fontId="1" fillId="6" borderId="0" xfId="0" applyFont="1" applyFill="1"/>
    <xf numFmtId="0" fontId="1" fillId="10" borderId="0" xfId="0" applyFont="1" applyFill="1"/>
    <xf numFmtId="0" fontId="0" fillId="10" borderId="0" xfId="0" applyFill="1"/>
    <xf numFmtId="0" fontId="2" fillId="0" borderId="0" xfId="0" applyFont="1" applyFill="1"/>
    <xf numFmtId="0" fontId="6" fillId="3" borderId="0" xfId="0" applyFont="1" applyFill="1"/>
    <xf numFmtId="3" fontId="1" fillId="6" borderId="0" xfId="0" applyNumberFormat="1" applyFont="1" applyFill="1"/>
    <xf numFmtId="0" fontId="4" fillId="7" borderId="0" xfId="0" applyFont="1" applyFill="1"/>
    <xf numFmtId="3" fontId="1" fillId="7" borderId="0" xfId="0" applyNumberFormat="1" applyFont="1" applyFill="1"/>
    <xf numFmtId="0" fontId="1" fillId="6" borderId="0" xfId="0" applyFont="1" applyFill="1" applyAlignment="1">
      <alignment horizontal="center"/>
    </xf>
    <xf numFmtId="0" fontId="2" fillId="11" borderId="0" xfId="0" applyFont="1" applyFill="1"/>
    <xf numFmtId="3" fontId="1" fillId="11" borderId="0" xfId="0" applyNumberFormat="1" applyFont="1" applyFill="1"/>
    <xf numFmtId="3" fontId="2" fillId="11" borderId="0" xfId="0" applyNumberFormat="1" applyFont="1" applyFill="1"/>
    <xf numFmtId="0" fontId="2" fillId="4" borderId="0" xfId="0" applyFont="1" applyFill="1"/>
    <xf numFmtId="0" fontId="0" fillId="4" borderId="0" xfId="0" applyFill="1"/>
    <xf numFmtId="0" fontId="7" fillId="11" borderId="0" xfId="0" applyFont="1" applyFill="1"/>
    <xf numFmtId="3" fontId="7" fillId="11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3"/>
  <sheetViews>
    <sheetView tabSelected="1" topLeftCell="A94" workbookViewId="0">
      <selection activeCell="G113" sqref="G112:G113"/>
    </sheetView>
  </sheetViews>
  <sheetFormatPr baseColWidth="10" defaultRowHeight="14.4" x14ac:dyDescent="0.3"/>
  <cols>
    <col min="1" max="1" width="2.6640625" customWidth="1"/>
    <col min="2" max="2" width="47.44140625" customWidth="1"/>
    <col min="3" max="3" width="13.109375" customWidth="1"/>
    <col min="4" max="4" width="11.88671875" customWidth="1"/>
    <col min="5" max="5" width="12.88671875" customWidth="1"/>
  </cols>
  <sheetData>
    <row r="1" spans="2:7" x14ac:dyDescent="0.3">
      <c r="B1" s="9" t="s">
        <v>17</v>
      </c>
      <c r="C1" s="9"/>
      <c r="D1" s="9"/>
      <c r="E1" s="9"/>
      <c r="F1" s="10"/>
      <c r="G1" s="10"/>
    </row>
    <row r="2" spans="2:7" x14ac:dyDescent="0.3">
      <c r="B2" s="9" t="s">
        <v>0</v>
      </c>
      <c r="C2" s="10"/>
      <c r="D2" s="10"/>
      <c r="E2" s="10"/>
      <c r="F2" s="10"/>
      <c r="G2" s="10"/>
    </row>
    <row r="3" spans="2:7" x14ac:dyDescent="0.3">
      <c r="B3" s="11" t="s">
        <v>15</v>
      </c>
      <c r="C3" s="12" t="s">
        <v>19</v>
      </c>
      <c r="D3" s="12"/>
      <c r="E3" s="12"/>
      <c r="F3" s="10"/>
      <c r="G3" s="10"/>
    </row>
    <row r="4" spans="2:7" x14ac:dyDescent="0.3">
      <c r="B4" s="9" t="s">
        <v>1</v>
      </c>
      <c r="C4" s="13" t="s">
        <v>25</v>
      </c>
      <c r="D4" s="13" t="s">
        <v>20</v>
      </c>
      <c r="E4" s="13" t="s">
        <v>6</v>
      </c>
      <c r="F4" s="10"/>
      <c r="G4" s="10"/>
    </row>
    <row r="5" spans="2:7" x14ac:dyDescent="0.3">
      <c r="B5" s="10" t="s">
        <v>3</v>
      </c>
      <c r="C5" s="14">
        <v>4235124</v>
      </c>
      <c r="D5" s="10"/>
      <c r="E5" s="10"/>
      <c r="F5" s="10"/>
      <c r="G5" s="10"/>
    </row>
    <row r="6" spans="2:7" x14ac:dyDescent="0.3">
      <c r="B6" s="10" t="s">
        <v>4</v>
      </c>
      <c r="C6" s="10"/>
      <c r="D6" s="15">
        <f>E6*5%</f>
        <v>169404.96000000002</v>
      </c>
      <c r="E6" s="15">
        <f>C5*0.8</f>
        <v>3388099.2</v>
      </c>
      <c r="F6" s="10"/>
      <c r="G6" s="10"/>
    </row>
    <row r="7" spans="2:7" x14ac:dyDescent="0.3">
      <c r="B7" s="9" t="s">
        <v>7</v>
      </c>
      <c r="C7" s="10"/>
      <c r="D7" s="16"/>
      <c r="E7" s="16"/>
      <c r="F7" s="10"/>
      <c r="G7" s="10"/>
    </row>
    <row r="8" spans="2:7" x14ac:dyDescent="0.3">
      <c r="B8" s="10" t="s">
        <v>8</v>
      </c>
      <c r="C8" s="21">
        <v>1.5299999999999999E-2</v>
      </c>
      <c r="D8" s="15">
        <f>E6*C8</f>
        <v>51837.917760000004</v>
      </c>
      <c r="E8" s="15">
        <f>E6*C8</f>
        <v>51837.917760000004</v>
      </c>
      <c r="F8" s="10"/>
      <c r="G8" s="10"/>
    </row>
    <row r="9" spans="2:7" x14ac:dyDescent="0.3">
      <c r="B9" s="10" t="s">
        <v>21</v>
      </c>
      <c r="C9" s="21">
        <v>9.1500000000000001E-3</v>
      </c>
      <c r="D9" s="15">
        <f>E6*C9</f>
        <v>31001.107680000001</v>
      </c>
      <c r="E9" s="15">
        <f>E6*C9</f>
        <v>31001.107680000001</v>
      </c>
      <c r="F9" s="10"/>
      <c r="G9" s="10"/>
    </row>
    <row r="10" spans="2:7" x14ac:dyDescent="0.3">
      <c r="B10" s="10" t="s">
        <v>22</v>
      </c>
      <c r="C10" s="19">
        <v>1.4999999999999999E-4</v>
      </c>
      <c r="D10" s="15">
        <f>E6*C10</f>
        <v>508.21487999999999</v>
      </c>
      <c r="E10" s="15">
        <f>E6*C10</f>
        <v>508.21487999999999</v>
      </c>
      <c r="F10" s="10"/>
      <c r="G10" s="10"/>
    </row>
    <row r="11" spans="2:7" x14ac:dyDescent="0.3">
      <c r="B11" s="10" t="s">
        <v>10</v>
      </c>
      <c r="C11" s="17">
        <v>7.0000000000000007E-2</v>
      </c>
      <c r="D11" s="15">
        <f>D6*C11</f>
        <v>11858.347200000002</v>
      </c>
      <c r="E11" s="15">
        <f>E6*C11</f>
        <v>237166.94400000005</v>
      </c>
      <c r="F11" s="10"/>
      <c r="G11" s="10"/>
    </row>
    <row r="12" spans="2:7" x14ac:dyDescent="0.3">
      <c r="B12" s="10" t="s">
        <v>57</v>
      </c>
      <c r="C12" s="17">
        <v>0.1</v>
      </c>
      <c r="D12" s="15">
        <f>D6*C12</f>
        <v>16940.496000000003</v>
      </c>
      <c r="E12" s="26"/>
      <c r="F12" s="10" t="s">
        <v>58</v>
      </c>
      <c r="G12" s="10"/>
    </row>
    <row r="13" spans="2:7" x14ac:dyDescent="0.3">
      <c r="B13" s="10" t="s">
        <v>24</v>
      </c>
      <c r="C13" s="17">
        <v>8.0000000000000002E-3</v>
      </c>
      <c r="D13" s="15">
        <f>D6*C13</f>
        <v>1355.2396800000001</v>
      </c>
      <c r="E13" s="26"/>
      <c r="F13" s="10" t="s">
        <v>58</v>
      </c>
      <c r="G13" s="10"/>
    </row>
    <row r="14" spans="2:7" x14ac:dyDescent="0.3">
      <c r="B14" s="9" t="s">
        <v>11</v>
      </c>
      <c r="C14" s="18"/>
      <c r="D14" s="14">
        <f>SUM(D8:D13)-1</f>
        <v>113500.3232</v>
      </c>
      <c r="E14" s="14">
        <f>SUM(E8:E11)</f>
        <v>320514.18432000006</v>
      </c>
      <c r="F14" s="10"/>
      <c r="G14" s="10"/>
    </row>
    <row r="15" spans="2:7" x14ac:dyDescent="0.3">
      <c r="B15" s="9"/>
      <c r="C15" s="18"/>
      <c r="D15" s="14"/>
      <c r="E15" s="14"/>
      <c r="F15" s="10"/>
      <c r="G15" s="10"/>
    </row>
    <row r="16" spans="2:7" x14ac:dyDescent="0.3">
      <c r="B16" s="10" t="s">
        <v>12</v>
      </c>
      <c r="C16" s="18"/>
      <c r="D16" s="15">
        <f>-C5*10%</f>
        <v>-423512.4</v>
      </c>
      <c r="E16" s="15">
        <f>D16</f>
        <v>-423512.4</v>
      </c>
      <c r="F16" s="10"/>
      <c r="G16" s="10"/>
    </row>
    <row r="17" spans="2:8" x14ac:dyDescent="0.3">
      <c r="B17" s="9" t="s">
        <v>26</v>
      </c>
      <c r="C17" s="20"/>
      <c r="D17" s="14">
        <f>SUM(D14:D16)</f>
        <v>-310012.07680000004</v>
      </c>
      <c r="E17" s="14">
        <f>SUM(E14:E16)</f>
        <v>-102998.21567999996</v>
      </c>
      <c r="F17" s="10"/>
      <c r="G17" s="10"/>
    </row>
    <row r="18" spans="2:8" x14ac:dyDescent="0.3">
      <c r="B18" s="10" t="s">
        <v>23</v>
      </c>
      <c r="C18" s="18">
        <v>0.1</v>
      </c>
      <c r="D18" s="15">
        <v>0</v>
      </c>
      <c r="E18" s="26">
        <f>-E28</f>
        <v>95368.718222222175</v>
      </c>
      <c r="F18" s="10"/>
      <c r="G18" s="10" t="s">
        <v>13</v>
      </c>
    </row>
    <row r="19" spans="2:8" x14ac:dyDescent="0.3">
      <c r="B19" s="10" t="s">
        <v>24</v>
      </c>
      <c r="C19" s="18">
        <v>8.0000000000000002E-3</v>
      </c>
      <c r="D19" s="15">
        <v>0</v>
      </c>
      <c r="E19" s="26">
        <f>-E27</f>
        <v>7629.4974577777748</v>
      </c>
      <c r="F19" s="10"/>
      <c r="G19" s="10"/>
    </row>
    <row r="20" spans="2:8" x14ac:dyDescent="0.3">
      <c r="B20" s="10"/>
      <c r="C20" s="17"/>
      <c r="D20" s="15"/>
      <c r="E20" s="15"/>
      <c r="F20" s="10"/>
      <c r="G20" s="10"/>
      <c r="H20" t="s">
        <v>13</v>
      </c>
    </row>
    <row r="21" spans="2:8" x14ac:dyDescent="0.3">
      <c r="B21" s="39" t="s">
        <v>53</v>
      </c>
      <c r="C21" s="40"/>
      <c r="D21" s="41">
        <f>D14+D18+D19</f>
        <v>113500.3232</v>
      </c>
      <c r="E21" s="41">
        <f>E14+E18+E19</f>
        <v>423512.4</v>
      </c>
      <c r="F21" s="16">
        <f>E14+E18+E19</f>
        <v>423512.4</v>
      </c>
      <c r="G21" s="10"/>
    </row>
    <row r="22" spans="2:8" x14ac:dyDescent="0.3">
      <c r="B22" s="9" t="s">
        <v>69</v>
      </c>
      <c r="C22" s="9"/>
      <c r="D22" s="14">
        <f>D17+D18+D19</f>
        <v>-310012.07680000004</v>
      </c>
      <c r="E22" s="14">
        <f>SUM(E17:E19)</f>
        <v>-1.546140993013978E-11</v>
      </c>
      <c r="F22" s="10"/>
      <c r="G22" s="10"/>
    </row>
    <row r="23" spans="2:8" x14ac:dyDescent="0.3">
      <c r="C23" s="1"/>
      <c r="D23" s="2"/>
      <c r="E23" s="2"/>
      <c r="F23" s="2"/>
      <c r="G23" s="10"/>
    </row>
    <row r="24" spans="2:8" x14ac:dyDescent="0.3">
      <c r="B24" s="22" t="s">
        <v>37</v>
      </c>
      <c r="C24" s="22"/>
      <c r="D24" s="23"/>
      <c r="E24" s="23"/>
      <c r="F24" s="2"/>
      <c r="G24" s="10"/>
    </row>
    <row r="25" spans="2:8" x14ac:dyDescent="0.3">
      <c r="B25" s="22" t="s">
        <v>60</v>
      </c>
      <c r="C25" s="22"/>
      <c r="D25" s="22"/>
      <c r="E25" s="23"/>
      <c r="F25" s="2"/>
      <c r="G25" s="10"/>
    </row>
    <row r="26" spans="2:8" x14ac:dyDescent="0.3">
      <c r="B26" s="22" t="s">
        <v>59</v>
      </c>
      <c r="C26" s="22"/>
      <c r="D26" s="22"/>
      <c r="E26" s="23"/>
      <c r="F26" s="2"/>
      <c r="G26" s="10"/>
    </row>
    <row r="27" spans="2:8" x14ac:dyDescent="0.3">
      <c r="B27" s="22" t="s">
        <v>32</v>
      </c>
      <c r="C27" s="22">
        <v>0.8</v>
      </c>
      <c r="D27" s="23">
        <f>C27/C29</f>
        <v>7.407407407407407E-2</v>
      </c>
      <c r="E27" s="24">
        <f>E17*D27</f>
        <v>-7629.4974577777748</v>
      </c>
      <c r="F27" s="2"/>
      <c r="G27" s="10"/>
    </row>
    <row r="28" spans="2:8" x14ac:dyDescent="0.3">
      <c r="B28" s="22" t="s">
        <v>31</v>
      </c>
      <c r="C28" s="25">
        <v>10</v>
      </c>
      <c r="D28" s="23">
        <f>C28/C29</f>
        <v>0.92592592592592582</v>
      </c>
      <c r="E28" s="24">
        <f>E17*D28</f>
        <v>-95368.718222222175</v>
      </c>
      <c r="F28" s="2"/>
      <c r="G28" s="10"/>
    </row>
    <row r="29" spans="2:8" x14ac:dyDescent="0.3">
      <c r="B29" s="22" t="s">
        <v>33</v>
      </c>
      <c r="C29" s="25">
        <f>SUM(C27:C28)</f>
        <v>10.8</v>
      </c>
      <c r="D29" s="23">
        <f>SUM(D27:D28)</f>
        <v>0.99999999999999989</v>
      </c>
      <c r="E29" s="24">
        <f>SUM(E27:E28)</f>
        <v>-102998.21567999995</v>
      </c>
      <c r="F29" s="2"/>
      <c r="G29" s="10"/>
    </row>
    <row r="30" spans="2:8" x14ac:dyDescent="0.3">
      <c r="B30" s="22"/>
      <c r="C30" s="25"/>
      <c r="D30" s="23"/>
      <c r="E30" s="24"/>
      <c r="F30" s="2"/>
      <c r="G30" s="10"/>
    </row>
    <row r="31" spans="2:8" x14ac:dyDescent="0.3">
      <c r="B31" s="30" t="s">
        <v>41</v>
      </c>
      <c r="C31" s="31"/>
      <c r="D31" s="32"/>
      <c r="E31" s="29"/>
      <c r="F31" s="2"/>
      <c r="G31" s="10"/>
    </row>
    <row r="32" spans="2:8" x14ac:dyDescent="0.3">
      <c r="B32" s="30" t="s">
        <v>61</v>
      </c>
      <c r="C32" s="31"/>
      <c r="D32" s="32"/>
      <c r="E32" s="29"/>
      <c r="F32" s="2"/>
      <c r="G32" s="10"/>
    </row>
    <row r="33" spans="2:7" x14ac:dyDescent="0.3">
      <c r="B33" s="30" t="s">
        <v>45</v>
      </c>
      <c r="C33" s="33">
        <f>C5</f>
        <v>4235124</v>
      </c>
      <c r="D33" s="34">
        <f>-D16</f>
        <v>423512.4</v>
      </c>
      <c r="E33" s="29"/>
      <c r="F33" s="2"/>
      <c r="G33" s="10"/>
    </row>
    <row r="34" spans="2:7" x14ac:dyDescent="0.3">
      <c r="B34" s="30" t="s">
        <v>43</v>
      </c>
      <c r="C34" s="33">
        <f>C33</f>
        <v>4235124</v>
      </c>
      <c r="D34" s="32"/>
      <c r="E34" s="29"/>
      <c r="F34" s="2"/>
      <c r="G34" s="10"/>
    </row>
    <row r="35" spans="2:7" x14ac:dyDescent="0.3">
      <c r="B35" s="30" t="s">
        <v>42</v>
      </c>
      <c r="C35" s="33">
        <f>-C34*30%</f>
        <v>-1270537.2</v>
      </c>
      <c r="D35" s="32"/>
      <c r="E35" s="29"/>
      <c r="F35" s="2"/>
      <c r="G35" s="10"/>
    </row>
    <row r="36" spans="2:7" x14ac:dyDescent="0.3">
      <c r="B36" s="30" t="s">
        <v>44</v>
      </c>
      <c r="C36" s="33">
        <f>SUM(C34:C35)</f>
        <v>2964586.8</v>
      </c>
      <c r="D36" s="34">
        <f>D33</f>
        <v>423512.4</v>
      </c>
      <c r="E36" s="29"/>
      <c r="F36" s="2"/>
      <c r="G36" s="10" t="s">
        <v>13</v>
      </c>
    </row>
    <row r="37" spans="2:7" x14ac:dyDescent="0.3">
      <c r="B37" s="35" t="s">
        <v>48</v>
      </c>
      <c r="C37" s="44" t="s">
        <v>54</v>
      </c>
      <c r="D37" s="45" t="s">
        <v>55</v>
      </c>
      <c r="E37" s="29"/>
      <c r="F37" s="2"/>
      <c r="G37" s="10"/>
    </row>
    <row r="38" spans="2:7" x14ac:dyDescent="0.3">
      <c r="B38" s="37" t="s">
        <v>46</v>
      </c>
      <c r="C38" s="38">
        <f>C36</f>
        <v>2964586.8</v>
      </c>
      <c r="D38" s="43">
        <f>C36</f>
        <v>2964586.8</v>
      </c>
      <c r="E38" s="29"/>
      <c r="F38" s="2"/>
      <c r="G38" s="10"/>
    </row>
    <row r="39" spans="2:7" x14ac:dyDescent="0.3">
      <c r="B39" s="37" t="s">
        <v>47</v>
      </c>
      <c r="C39" s="38">
        <f>C38</f>
        <v>2964586.8</v>
      </c>
      <c r="D39" s="43">
        <f>D38</f>
        <v>2964586.8</v>
      </c>
      <c r="E39" s="29"/>
      <c r="F39" s="2"/>
      <c r="G39" s="10"/>
    </row>
    <row r="40" spans="2:7" x14ac:dyDescent="0.3">
      <c r="B40" s="37" t="s">
        <v>49</v>
      </c>
      <c r="C40" s="36">
        <v>0</v>
      </c>
      <c r="D40" s="42">
        <v>0</v>
      </c>
      <c r="E40" s="29"/>
      <c r="F40" s="2"/>
      <c r="G40" s="10"/>
    </row>
    <row r="41" spans="2:7" x14ac:dyDescent="0.3">
      <c r="B41" s="37" t="s">
        <v>50</v>
      </c>
      <c r="C41" s="36">
        <v>0</v>
      </c>
      <c r="D41" s="42">
        <v>0</v>
      </c>
      <c r="E41" s="29"/>
      <c r="F41" s="2"/>
      <c r="G41" s="10"/>
    </row>
    <row r="42" spans="2:7" x14ac:dyDescent="0.3">
      <c r="B42" s="37"/>
      <c r="C42" s="36"/>
      <c r="D42" s="42"/>
      <c r="E42" s="29"/>
      <c r="F42" s="2"/>
      <c r="G42" s="10"/>
    </row>
    <row r="43" spans="2:7" x14ac:dyDescent="0.3">
      <c r="B43" s="37" t="s">
        <v>51</v>
      </c>
      <c r="C43" s="38">
        <f>-D36</f>
        <v>-423512.4</v>
      </c>
      <c r="D43" s="43">
        <f>-D36</f>
        <v>-423512.4</v>
      </c>
      <c r="E43" s="29"/>
      <c r="F43" s="2"/>
      <c r="G43" s="10"/>
    </row>
    <row r="44" spans="2:7" ht="15.6" x14ac:dyDescent="0.3">
      <c r="B44" s="63" t="s">
        <v>52</v>
      </c>
      <c r="C44" s="64">
        <f>D21</f>
        <v>113500.3232</v>
      </c>
      <c r="D44" s="64">
        <f>E21</f>
        <v>423512.4</v>
      </c>
      <c r="E44" s="29"/>
      <c r="F44" s="2"/>
      <c r="G44" s="10"/>
    </row>
    <row r="45" spans="2:7" x14ac:dyDescent="0.3">
      <c r="B45" s="58" t="s">
        <v>56</v>
      </c>
      <c r="C45" s="59">
        <f>SUM(C43:C44)</f>
        <v>-310012.07680000004</v>
      </c>
      <c r="D45" s="60">
        <f>SUM(D43:D44)</f>
        <v>0</v>
      </c>
      <c r="E45" s="29"/>
      <c r="F45" s="2"/>
      <c r="G45" s="10"/>
    </row>
    <row r="46" spans="2:7" x14ac:dyDescent="0.3">
      <c r="B46" s="37" t="s">
        <v>68</v>
      </c>
      <c r="C46" s="38">
        <f>-C45</f>
        <v>310012.07680000004</v>
      </c>
      <c r="D46" s="43">
        <f>D45</f>
        <v>0</v>
      </c>
      <c r="E46" s="29"/>
      <c r="F46" s="2"/>
      <c r="G46" s="10"/>
    </row>
    <row r="47" spans="2:7" x14ac:dyDescent="0.3">
      <c r="B47" s="61" t="s">
        <v>73</v>
      </c>
      <c r="C47" s="62">
        <f>C45/C43</f>
        <v>0.73200236120595297</v>
      </c>
      <c r="D47" s="28"/>
      <c r="E47" s="29"/>
      <c r="F47" s="2"/>
      <c r="G47" s="10"/>
    </row>
    <row r="48" spans="2:7" x14ac:dyDescent="0.3">
      <c r="B48" s="52"/>
      <c r="C48" s="27"/>
      <c r="D48" s="28"/>
      <c r="E48" s="29"/>
      <c r="F48" s="2"/>
      <c r="G48" s="10"/>
    </row>
    <row r="49" spans="2:7" x14ac:dyDescent="0.3">
      <c r="B49" s="1" t="s">
        <v>27</v>
      </c>
      <c r="C49" s="27"/>
      <c r="D49" s="28"/>
      <c r="E49" s="29"/>
      <c r="F49" s="2"/>
      <c r="G49" s="10"/>
    </row>
    <row r="50" spans="2:7" x14ac:dyDescent="0.3">
      <c r="B50" s="2" t="s">
        <v>28</v>
      </c>
      <c r="C50" s="2"/>
      <c r="D50" s="2"/>
      <c r="E50" s="2"/>
      <c r="F50" s="2"/>
      <c r="G50" s="10"/>
    </row>
    <row r="51" spans="2:7" x14ac:dyDescent="0.3">
      <c r="B51" s="2" t="s">
        <v>29</v>
      </c>
      <c r="C51" s="2"/>
      <c r="D51" s="2"/>
      <c r="E51" s="2"/>
      <c r="F51" s="2"/>
      <c r="G51" s="10" t="s">
        <v>13</v>
      </c>
    </row>
    <row r="52" spans="2:7" x14ac:dyDescent="0.3">
      <c r="B52" s="2" t="s">
        <v>30</v>
      </c>
      <c r="C52" s="2"/>
      <c r="D52" s="2"/>
      <c r="E52" s="2"/>
      <c r="F52" s="2"/>
      <c r="G52" s="10"/>
    </row>
    <row r="53" spans="2:7" x14ac:dyDescent="0.3">
      <c r="B53" s="2" t="s">
        <v>62</v>
      </c>
      <c r="C53" s="2"/>
      <c r="D53" s="2"/>
      <c r="E53" s="2"/>
      <c r="F53" s="2"/>
      <c r="G53" s="10"/>
    </row>
    <row r="54" spans="2:7" x14ac:dyDescent="0.3">
      <c r="B54" s="2" t="s">
        <v>34</v>
      </c>
      <c r="C54" s="2"/>
      <c r="D54" s="2"/>
      <c r="E54" s="2"/>
      <c r="F54" s="2"/>
      <c r="G54" s="10"/>
    </row>
    <row r="55" spans="2:7" x14ac:dyDescent="0.3">
      <c r="B55" s="2" t="s">
        <v>63</v>
      </c>
      <c r="C55" s="2"/>
      <c r="D55" s="2"/>
      <c r="E55" s="2"/>
      <c r="F55" s="2"/>
      <c r="G55" s="10"/>
    </row>
    <row r="56" spans="2:7" x14ac:dyDescent="0.3">
      <c r="B56" s="2" t="s">
        <v>36</v>
      </c>
      <c r="C56" s="2"/>
      <c r="D56" s="2"/>
      <c r="E56" s="2"/>
      <c r="F56" s="2"/>
      <c r="G56" s="10"/>
    </row>
    <row r="57" spans="2:7" x14ac:dyDescent="0.3">
      <c r="B57" s="2" t="s">
        <v>35</v>
      </c>
      <c r="C57" s="2"/>
      <c r="D57" s="2"/>
      <c r="E57" s="2"/>
      <c r="F57" s="2"/>
      <c r="G57" s="10"/>
    </row>
    <row r="58" spans="2:7" x14ac:dyDescent="0.3">
      <c r="B58" s="2" t="s">
        <v>14</v>
      </c>
      <c r="C58" s="2"/>
      <c r="D58" s="2"/>
      <c r="E58" s="2"/>
      <c r="F58" s="2"/>
      <c r="G58" s="10"/>
    </row>
    <row r="59" spans="2:7" x14ac:dyDescent="0.3">
      <c r="B59" s="1" t="s">
        <v>37</v>
      </c>
      <c r="C59" s="1"/>
      <c r="D59" s="2"/>
      <c r="E59" s="2"/>
      <c r="F59" s="2"/>
      <c r="G59" s="10"/>
    </row>
    <row r="60" spans="2:7" x14ac:dyDescent="0.3">
      <c r="B60" s="2" t="s">
        <v>38</v>
      </c>
      <c r="C60" s="2"/>
      <c r="D60" s="2"/>
      <c r="E60" s="2"/>
      <c r="F60" s="2"/>
      <c r="G60" s="10"/>
    </row>
    <row r="61" spans="2:7" x14ac:dyDescent="0.3">
      <c r="B61" s="2" t="s">
        <v>39</v>
      </c>
      <c r="C61" s="2"/>
      <c r="D61" s="2"/>
      <c r="E61" s="2"/>
      <c r="F61" s="2"/>
      <c r="G61" s="10"/>
    </row>
    <row r="62" spans="2:7" x14ac:dyDescent="0.3">
      <c r="B62" s="2" t="s">
        <v>40</v>
      </c>
      <c r="C62" s="2"/>
      <c r="D62" s="2"/>
      <c r="E62" s="2"/>
      <c r="F62" s="2"/>
      <c r="G62" s="10"/>
    </row>
    <row r="63" spans="2:7" x14ac:dyDescent="0.3">
      <c r="B63" s="2" t="s">
        <v>65</v>
      </c>
      <c r="C63" s="2"/>
      <c r="D63" s="2"/>
      <c r="E63" s="2"/>
      <c r="F63" s="2"/>
      <c r="G63" s="10"/>
    </row>
    <row r="64" spans="2:7" x14ac:dyDescent="0.3">
      <c r="B64" s="2" t="s">
        <v>64</v>
      </c>
      <c r="C64" s="2"/>
      <c r="D64" s="2"/>
      <c r="E64" s="2"/>
      <c r="F64" s="2"/>
      <c r="G64" s="10" t="s">
        <v>13</v>
      </c>
    </row>
    <row r="65" spans="2:7" x14ac:dyDescent="0.3">
      <c r="B65" s="2" t="s">
        <v>66</v>
      </c>
      <c r="C65" s="2"/>
      <c r="D65" s="2"/>
      <c r="E65" s="2"/>
      <c r="F65" s="2"/>
      <c r="G65" s="10"/>
    </row>
    <row r="66" spans="2:7" x14ac:dyDescent="0.3">
      <c r="B66" s="2" t="s">
        <v>18</v>
      </c>
      <c r="C66" s="2"/>
      <c r="D66" s="2"/>
      <c r="E66" s="2"/>
      <c r="F66" s="2"/>
      <c r="G66" s="10"/>
    </row>
    <row r="67" spans="2:7" x14ac:dyDescent="0.3">
      <c r="B67" s="2"/>
      <c r="C67" s="2"/>
      <c r="D67" s="2"/>
      <c r="E67" s="2"/>
      <c r="F67" s="2"/>
      <c r="G67" s="10"/>
    </row>
    <row r="68" spans="2:7" ht="18" x14ac:dyDescent="0.35">
      <c r="B68" s="53" t="s">
        <v>16</v>
      </c>
      <c r="C68" s="2"/>
      <c r="D68" s="2"/>
      <c r="E68" s="2"/>
      <c r="F68" s="2"/>
      <c r="G68" s="10"/>
    </row>
    <row r="69" spans="2:7" x14ac:dyDescent="0.3">
      <c r="B69" s="48" t="s">
        <v>1</v>
      </c>
      <c r="C69" s="3" t="s">
        <v>2</v>
      </c>
      <c r="D69" s="3" t="s">
        <v>5</v>
      </c>
      <c r="E69" s="3" t="s">
        <v>6</v>
      </c>
      <c r="F69" s="2"/>
      <c r="G69" s="10"/>
    </row>
    <row r="70" spans="2:7" x14ac:dyDescent="0.3">
      <c r="B70" s="2" t="s">
        <v>3</v>
      </c>
      <c r="C70" s="4">
        <v>11356800</v>
      </c>
      <c r="D70" s="2"/>
      <c r="E70" s="2"/>
      <c r="F70" s="2"/>
      <c r="G70" s="10"/>
    </row>
    <row r="71" spans="2:7" x14ac:dyDescent="0.3">
      <c r="B71" s="2" t="s">
        <v>4</v>
      </c>
      <c r="C71" s="2"/>
      <c r="D71" s="5">
        <f>E71*5%</f>
        <v>454272</v>
      </c>
      <c r="E71" s="5">
        <f>C70*0.8</f>
        <v>9085440</v>
      </c>
      <c r="F71" s="2"/>
      <c r="G71" s="10"/>
    </row>
    <row r="72" spans="2:7" x14ac:dyDescent="0.3">
      <c r="B72" s="1" t="s">
        <v>7</v>
      </c>
      <c r="C72" s="2"/>
      <c r="D72" s="6"/>
      <c r="E72" s="6"/>
      <c r="F72" s="2"/>
      <c r="G72" s="10"/>
    </row>
    <row r="73" spans="2:7" x14ac:dyDescent="0.3">
      <c r="B73" s="2" t="s">
        <v>8</v>
      </c>
      <c r="C73" s="7">
        <v>1.5299999999999999E-2</v>
      </c>
      <c r="D73" s="5">
        <f>E71*C73</f>
        <v>139007.23199999999</v>
      </c>
      <c r="E73" s="5">
        <f>E71*C73</f>
        <v>139007.23199999999</v>
      </c>
      <c r="F73" s="2"/>
      <c r="G73" s="10"/>
    </row>
    <row r="74" spans="2:7" x14ac:dyDescent="0.3">
      <c r="B74" s="2" t="s">
        <v>9</v>
      </c>
      <c r="C74" s="7">
        <v>9.2999999999999992E-3</v>
      </c>
      <c r="D74" s="5">
        <f>E71*C74</f>
        <v>84494.59199999999</v>
      </c>
      <c r="E74" s="5">
        <f>E71*C74</f>
        <v>84494.59199999999</v>
      </c>
      <c r="F74" s="2"/>
      <c r="G74" s="10"/>
    </row>
    <row r="75" spans="2:7" x14ac:dyDescent="0.3">
      <c r="B75" s="2" t="s">
        <v>10</v>
      </c>
      <c r="C75" s="8">
        <v>7.0000000000000007E-2</v>
      </c>
      <c r="D75" s="5">
        <f>D71*C75</f>
        <v>31799.040000000005</v>
      </c>
      <c r="E75" s="5">
        <f>E71*C75</f>
        <v>635980.80000000005</v>
      </c>
      <c r="F75" s="2"/>
      <c r="G75" s="10"/>
    </row>
    <row r="76" spans="2:7" x14ac:dyDescent="0.3">
      <c r="B76" s="1" t="s">
        <v>11</v>
      </c>
      <c r="C76" s="2"/>
      <c r="D76" s="4">
        <f>SUM(D73:D75)</f>
        <v>255300.86399999997</v>
      </c>
      <c r="E76" s="4">
        <f>SUM(E73:E75)</f>
        <v>859482.62400000007</v>
      </c>
      <c r="F76" s="2" t="s">
        <v>13</v>
      </c>
      <c r="G76" s="10"/>
    </row>
    <row r="77" spans="2:7" x14ac:dyDescent="0.3">
      <c r="B77" s="1" t="s">
        <v>12</v>
      </c>
      <c r="C77" s="2"/>
      <c r="D77" s="4">
        <f>-C70*10%</f>
        <v>-1135680</v>
      </c>
      <c r="E77" s="4">
        <f>-C70*10%</f>
        <v>-1135680</v>
      </c>
      <c r="F77" s="2"/>
      <c r="G77" s="10"/>
    </row>
    <row r="78" spans="2:7" x14ac:dyDescent="0.3">
      <c r="B78" s="1" t="s">
        <v>26</v>
      </c>
      <c r="C78" s="2"/>
      <c r="D78" s="4">
        <f>SUM(D76:D77)</f>
        <v>-880379.13600000006</v>
      </c>
      <c r="E78" s="4">
        <f>SUM(E76:E77)</f>
        <v>-276197.37599999993</v>
      </c>
      <c r="F78" s="2"/>
      <c r="G78" s="10"/>
    </row>
    <row r="79" spans="2:7" x14ac:dyDescent="0.3">
      <c r="B79" s="2" t="s">
        <v>23</v>
      </c>
      <c r="C79" s="8">
        <v>0.1</v>
      </c>
      <c r="D79" s="5">
        <f>D71*C79</f>
        <v>45427.200000000004</v>
      </c>
      <c r="E79" s="5">
        <f>-E89</f>
        <v>255738.31111111102</v>
      </c>
      <c r="F79" s="2"/>
      <c r="G79" s="10"/>
    </row>
    <row r="80" spans="2:7" x14ac:dyDescent="0.3">
      <c r="B80" s="2" t="s">
        <v>24</v>
      </c>
      <c r="C80" s="7">
        <v>8.0000000000000002E-3</v>
      </c>
      <c r="D80" s="5">
        <f>D71*C80</f>
        <v>3634.1759999999999</v>
      </c>
      <c r="E80" s="5">
        <f>-E88</f>
        <v>20459.064888888883</v>
      </c>
      <c r="F80" s="2"/>
      <c r="G80" s="10"/>
    </row>
    <row r="81" spans="2:7" x14ac:dyDescent="0.3">
      <c r="B81" s="1"/>
      <c r="C81" s="1"/>
      <c r="D81" s="4"/>
      <c r="E81" s="4"/>
      <c r="F81" s="2"/>
      <c r="G81" s="10"/>
    </row>
    <row r="82" spans="2:7" x14ac:dyDescent="0.3">
      <c r="B82" s="46" t="s">
        <v>53</v>
      </c>
      <c r="C82" s="46"/>
      <c r="D82" s="47">
        <f>D76+D79+D80</f>
        <v>304362.23999999993</v>
      </c>
      <c r="E82" s="47">
        <f>E76+E79+E80</f>
        <v>1135680</v>
      </c>
      <c r="F82" s="2"/>
      <c r="G82" s="10"/>
    </row>
    <row r="83" spans="2:7" x14ac:dyDescent="0.3">
      <c r="B83" s="1" t="s">
        <v>69</v>
      </c>
      <c r="C83" s="1"/>
      <c r="D83" s="6">
        <f>D77+D82</f>
        <v>-831317.76</v>
      </c>
      <c r="E83" s="6">
        <f>E77+E82</f>
        <v>0</v>
      </c>
      <c r="F83" s="2"/>
      <c r="G83" s="10"/>
    </row>
    <row r="84" spans="2:7" x14ac:dyDescent="0.3">
      <c r="B84" s="2"/>
      <c r="C84" s="2"/>
      <c r="D84" s="2"/>
      <c r="E84" s="2"/>
      <c r="F84" s="2"/>
      <c r="G84" s="10"/>
    </row>
    <row r="85" spans="2:7" x14ac:dyDescent="0.3">
      <c r="B85" s="1" t="s">
        <v>70</v>
      </c>
      <c r="C85" s="2"/>
      <c r="D85" s="2"/>
      <c r="E85" s="2"/>
      <c r="F85" s="2"/>
      <c r="G85" s="10"/>
    </row>
    <row r="86" spans="2:7" x14ac:dyDescent="0.3">
      <c r="B86" s="2" t="s">
        <v>71</v>
      </c>
      <c r="C86" s="2"/>
      <c r="D86" s="2"/>
      <c r="E86" s="2"/>
      <c r="F86" s="2"/>
      <c r="G86" s="10"/>
    </row>
    <row r="87" spans="2:7" x14ac:dyDescent="0.3">
      <c r="B87" s="2" t="s">
        <v>59</v>
      </c>
      <c r="C87" s="2"/>
      <c r="D87" s="2"/>
      <c r="E87" s="2"/>
      <c r="F87" s="2"/>
      <c r="G87" s="10"/>
    </row>
    <row r="88" spans="2:7" x14ac:dyDescent="0.3">
      <c r="B88" s="2" t="s">
        <v>32</v>
      </c>
      <c r="C88" s="2">
        <v>0.8</v>
      </c>
      <c r="D88" s="2">
        <v>7.407407407407407E-2</v>
      </c>
      <c r="E88" s="6">
        <f>E78*D88</f>
        <v>-20459.064888888883</v>
      </c>
      <c r="F88" s="2"/>
      <c r="G88" s="10"/>
    </row>
    <row r="89" spans="2:7" x14ac:dyDescent="0.3">
      <c r="B89" s="2" t="s">
        <v>31</v>
      </c>
      <c r="C89" s="2">
        <v>10</v>
      </c>
      <c r="D89" s="2">
        <v>0.92592592592592582</v>
      </c>
      <c r="E89" s="6">
        <f>E78*D89</f>
        <v>-255738.31111111102</v>
      </c>
      <c r="F89" s="2"/>
      <c r="G89" s="10"/>
    </row>
    <row r="90" spans="2:7" x14ac:dyDescent="0.3">
      <c r="B90" s="2" t="s">
        <v>33</v>
      </c>
      <c r="C90" s="2">
        <v>10.8</v>
      </c>
      <c r="D90" s="2">
        <v>0.99999999999999989</v>
      </c>
      <c r="E90" s="6">
        <f>SUM(E88:E89)</f>
        <v>-276197.37599999993</v>
      </c>
      <c r="F90" s="2"/>
      <c r="G90" s="10"/>
    </row>
    <row r="91" spans="2:7" x14ac:dyDescent="0.3">
      <c r="B91" s="2"/>
      <c r="C91" s="2"/>
      <c r="D91" s="2"/>
      <c r="E91" s="6"/>
      <c r="F91" s="2"/>
      <c r="G91" s="10"/>
    </row>
    <row r="92" spans="2:7" x14ac:dyDescent="0.3">
      <c r="B92" s="1" t="s">
        <v>41</v>
      </c>
      <c r="C92" s="2"/>
      <c r="D92" s="2"/>
      <c r="E92" s="2"/>
      <c r="F92" s="2"/>
      <c r="G92" s="10"/>
    </row>
    <row r="93" spans="2:7" x14ac:dyDescent="0.3">
      <c r="B93" s="30" t="s">
        <v>61</v>
      </c>
      <c r="C93" s="32"/>
      <c r="D93" s="32"/>
      <c r="E93" s="2"/>
      <c r="F93" s="2"/>
      <c r="G93" s="10"/>
    </row>
    <row r="94" spans="2:7" x14ac:dyDescent="0.3">
      <c r="B94" s="55" t="s">
        <v>72</v>
      </c>
      <c r="C94" s="56">
        <f>C70</f>
        <v>11356800</v>
      </c>
      <c r="D94" s="33">
        <f>C94*10%</f>
        <v>1135680</v>
      </c>
    </row>
    <row r="95" spans="2:7" x14ac:dyDescent="0.3">
      <c r="B95" s="31" t="s">
        <v>43</v>
      </c>
      <c r="C95" s="33">
        <f>SUM(C94)</f>
        <v>11356800</v>
      </c>
      <c r="D95" s="33"/>
    </row>
    <row r="96" spans="2:7" x14ac:dyDescent="0.3">
      <c r="B96" s="31" t="s">
        <v>42</v>
      </c>
      <c r="C96" s="33">
        <f>-C95*30%</f>
        <v>-3407040</v>
      </c>
      <c r="D96" s="33"/>
    </row>
    <row r="97" spans="2:4" x14ac:dyDescent="0.3">
      <c r="B97" s="31" t="s">
        <v>44</v>
      </c>
      <c r="C97" s="33">
        <f>SUM(C95:C96)</f>
        <v>7949760</v>
      </c>
      <c r="D97" s="33">
        <f>SUM(D94:D96)</f>
        <v>1135680</v>
      </c>
    </row>
    <row r="98" spans="2:4" x14ac:dyDescent="0.3">
      <c r="B98" s="57" t="s">
        <v>48</v>
      </c>
      <c r="C98" s="54" t="s">
        <v>54</v>
      </c>
      <c r="D98" s="54" t="s">
        <v>55</v>
      </c>
    </row>
    <row r="99" spans="2:4" x14ac:dyDescent="0.3">
      <c r="B99" s="49" t="s">
        <v>46</v>
      </c>
      <c r="C99" s="54">
        <f>C97</f>
        <v>7949760</v>
      </c>
      <c r="D99" s="54">
        <f>C99</f>
        <v>7949760</v>
      </c>
    </row>
    <row r="100" spans="2:4" x14ac:dyDescent="0.3">
      <c r="B100" s="49" t="s">
        <v>47</v>
      </c>
      <c r="C100" s="54">
        <f>SUM(C99)</f>
        <v>7949760</v>
      </c>
      <c r="D100" s="54">
        <f>SUM(D99)</f>
        <v>7949760</v>
      </c>
    </row>
    <row r="101" spans="2:4" x14ac:dyDescent="0.3">
      <c r="B101" s="49" t="s">
        <v>49</v>
      </c>
      <c r="C101" s="54">
        <v>4663</v>
      </c>
      <c r="D101" s="54">
        <v>4663</v>
      </c>
    </row>
    <row r="102" spans="2:4" x14ac:dyDescent="0.3">
      <c r="B102" s="49" t="s">
        <v>50</v>
      </c>
      <c r="C102" s="54">
        <f>SUM(C101)</f>
        <v>4663</v>
      </c>
      <c r="D102" s="54">
        <f>SUM(D101)</f>
        <v>4663</v>
      </c>
    </row>
    <row r="103" spans="2:4" x14ac:dyDescent="0.3">
      <c r="B103" s="49"/>
      <c r="C103" s="54"/>
      <c r="D103" s="54"/>
    </row>
    <row r="104" spans="2:4" x14ac:dyDescent="0.3">
      <c r="B104" s="49" t="s">
        <v>51</v>
      </c>
      <c r="C104" s="54">
        <f>-D97</f>
        <v>-1135680</v>
      </c>
      <c r="D104" s="54">
        <f>-D97</f>
        <v>-1135680</v>
      </c>
    </row>
    <row r="105" spans="2:4" ht="15.6" x14ac:dyDescent="0.3">
      <c r="B105" s="63" t="s">
        <v>52</v>
      </c>
      <c r="C105" s="64">
        <f>D82</f>
        <v>304362.23999999993</v>
      </c>
      <c r="D105" s="64">
        <f>E82</f>
        <v>1135680</v>
      </c>
    </row>
    <row r="106" spans="2:4" x14ac:dyDescent="0.3">
      <c r="B106" s="49" t="s">
        <v>56</v>
      </c>
      <c r="C106" s="54">
        <f>SUM(C104:C105)</f>
        <v>-831317.76</v>
      </c>
      <c r="D106" s="54">
        <f>SUM(D104:D105)</f>
        <v>0</v>
      </c>
    </row>
    <row r="107" spans="2:4" x14ac:dyDescent="0.3">
      <c r="B107" s="49" t="s">
        <v>67</v>
      </c>
      <c r="C107" s="54">
        <f>-C106</f>
        <v>831317.76</v>
      </c>
      <c r="D107" s="54">
        <f>D106</f>
        <v>0</v>
      </c>
    </row>
    <row r="108" spans="2:4" x14ac:dyDescent="0.3">
      <c r="B108" s="50" t="s">
        <v>73</v>
      </c>
      <c r="C108" s="51">
        <f>C106/C104</f>
        <v>0.73199999999999998</v>
      </c>
    </row>
    <row r="113" spans="4:4" x14ac:dyDescent="0.3">
      <c r="D113" t="s">
        <v>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cotizac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Fajardo</dc:creator>
  <cp:lastModifiedBy>Jose Fajardo</cp:lastModifiedBy>
  <cp:lastPrinted>2019-04-01T20:06:45Z</cp:lastPrinted>
  <dcterms:created xsi:type="dcterms:W3CDTF">2019-02-03T21:51:03Z</dcterms:created>
  <dcterms:modified xsi:type="dcterms:W3CDTF">2019-04-17T20:40:08Z</dcterms:modified>
</cp:coreProperties>
</file>